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nise\Documents\Annual Report 2018\Annual Report Docs\"/>
    </mc:Choice>
  </mc:AlternateContent>
  <bookViews>
    <workbookView xWindow="0" yWindow="0" windowWidth="19200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E31" i="1"/>
  <c r="E29" i="1"/>
  <c r="E32" i="1" s="1"/>
  <c r="B32" i="1"/>
  <c r="C32" i="1"/>
  <c r="D32" i="1"/>
  <c r="G22" i="1"/>
  <c r="G20" i="1"/>
  <c r="G18" i="1"/>
  <c r="G17" i="1"/>
  <c r="G15" i="1"/>
  <c r="G14" i="1"/>
  <c r="G13" i="1"/>
  <c r="G10" i="1"/>
  <c r="G9" i="1"/>
  <c r="G8" i="1"/>
  <c r="G7" i="1"/>
  <c r="F20" i="1"/>
  <c r="F18" i="1"/>
  <c r="F17" i="1"/>
  <c r="F15" i="1"/>
  <c r="F14" i="1"/>
  <c r="F13" i="1"/>
  <c r="F10" i="1"/>
  <c r="F9" i="1"/>
  <c r="F8" i="1"/>
  <c r="F7" i="1"/>
  <c r="B23" i="1"/>
  <c r="C23" i="1"/>
  <c r="E20" i="1"/>
  <c r="E18" i="1"/>
  <c r="E17" i="1"/>
  <c r="E15" i="1"/>
  <c r="E14" i="1"/>
  <c r="E13" i="1"/>
  <c r="E10" i="1"/>
  <c r="E9" i="1"/>
  <c r="E8" i="1"/>
  <c r="E7" i="1"/>
  <c r="D20" i="1"/>
  <c r="D18" i="1"/>
  <c r="D17" i="1"/>
  <c r="D15" i="1"/>
  <c r="D14" i="1"/>
  <c r="D13" i="1"/>
  <c r="D10" i="1"/>
  <c r="D9" i="1"/>
  <c r="D8" i="1"/>
  <c r="D7" i="1"/>
  <c r="C8" i="1"/>
  <c r="G23" i="1" l="1"/>
  <c r="G33" i="1" s="1"/>
  <c r="C33" i="1"/>
  <c r="D23" i="1"/>
  <c r="D33" i="1" s="1"/>
  <c r="E23" i="1"/>
  <c r="E33" i="1" s="1"/>
  <c r="F23" i="1"/>
  <c r="B33" i="1"/>
  <c r="F33" i="1"/>
</calcChain>
</file>

<file path=xl/sharedStrings.xml><?xml version="1.0" encoding="utf-8"?>
<sst xmlns="http://schemas.openxmlformats.org/spreadsheetml/2006/main" count="32" uniqueCount="29">
  <si>
    <t>Affiliates</t>
  </si>
  <si>
    <t>Number of Credit Unions</t>
  </si>
  <si>
    <t>Membership</t>
  </si>
  <si>
    <t>Loans Outstanding</t>
  </si>
  <si>
    <t>Reserves</t>
  </si>
  <si>
    <t>Total Assets</t>
  </si>
  <si>
    <t>Antigua &amp; Barbuda</t>
  </si>
  <si>
    <t>The Bahamas</t>
  </si>
  <si>
    <t>Barbados</t>
  </si>
  <si>
    <t>Belize</t>
  </si>
  <si>
    <t>Bermuda</t>
  </si>
  <si>
    <t>Cayman Islands</t>
  </si>
  <si>
    <t>Dominica</t>
  </si>
  <si>
    <t>Grenada</t>
  </si>
  <si>
    <t>Guyana</t>
  </si>
  <si>
    <t>Jamaica</t>
  </si>
  <si>
    <t>Montserrat</t>
  </si>
  <si>
    <t>St. Kitts &amp; Nevis</t>
  </si>
  <si>
    <t>St. Lucia</t>
  </si>
  <si>
    <t>St. Vincent &amp; The Grenadines</t>
  </si>
  <si>
    <t>SUB-TOTAL</t>
  </si>
  <si>
    <t>Non-Affiliated Credit Unions</t>
  </si>
  <si>
    <t>Trinidad and Tobago</t>
  </si>
  <si>
    <t>TOTAL</t>
  </si>
  <si>
    <t>2018 CONSOLIDATED STATISTICS</t>
  </si>
  <si>
    <t>as at December 31, 2018 in U.S. $</t>
  </si>
  <si>
    <t>Curacao (FEKOSKAN)</t>
  </si>
  <si>
    <t>Total Savings (Shares &amp; Deposits)</t>
  </si>
  <si>
    <t>Trinidad &amp; Tobago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</si>
</sst>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165" fontId="0" fillId="0" borderId="1" xfId="1" applyNumberFormat="1" applyFont="1" applyBorder="1"/>
    <xf numFmtId="165" fontId="2" fillId="3" borderId="1" xfId="1" applyNumberFormat="1" applyFont="1" applyFill="1" applyBorder="1"/>
    <xf numFmtId="0" fontId="3" fillId="2" borderId="0" xfId="0" applyFont="1" applyFill="1"/>
    <xf numFmtId="0" fontId="0" fillId="0" borderId="1" xfId="0" applyFont="1" applyBorder="1"/>
    <xf numFmtId="164" fontId="0" fillId="0" borderId="1" xfId="0" applyNumberFormat="1" applyFont="1" applyBorder="1"/>
    <xf numFmtId="165" fontId="0" fillId="0" borderId="1" xfId="0" applyNumberFormat="1" applyFont="1" applyBorder="1"/>
    <xf numFmtId="0" fontId="5" fillId="0" borderId="0" xfId="0" applyFo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1" xfId="0" applyFont="1" applyBorder="1"/>
    <xf numFmtId="3" fontId="5" fillId="0" borderId="1" xfId="0" applyNumberFormat="1" applyFont="1" applyBorder="1"/>
    <xf numFmtId="0" fontId="8" fillId="3" borderId="1" xfId="0" applyFont="1" applyFill="1" applyBorder="1"/>
    <xf numFmtId="165" fontId="8" fillId="3" borderId="1" xfId="0" applyNumberFormat="1" applyFont="1" applyFill="1" applyBorder="1"/>
    <xf numFmtId="0" fontId="5" fillId="2" borderId="0" xfId="0" applyFont="1" applyFill="1"/>
    <xf numFmtId="0" fontId="7" fillId="2" borderId="0" xfId="0" applyFont="1" applyFill="1"/>
    <xf numFmtId="0" fontId="9" fillId="2" borderId="0" xfId="0" applyFont="1" applyFill="1"/>
    <xf numFmtId="3" fontId="8" fillId="3" borderId="1" xfId="0" applyNumberFormat="1" applyFont="1" applyFill="1" applyBorder="1"/>
    <xf numFmtId="165" fontId="8" fillId="3" borderId="1" xfId="1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9" workbookViewId="0">
      <selection activeCell="H28" sqref="H28"/>
    </sheetView>
  </sheetViews>
  <sheetFormatPr defaultRowHeight="15.75" x14ac:dyDescent="0.25"/>
  <cols>
    <col min="1" max="1" width="28.5703125" style="1" customWidth="1"/>
    <col min="2" max="2" width="11" style="1" customWidth="1"/>
    <col min="3" max="3" width="14.28515625" style="1" customWidth="1"/>
    <col min="4" max="4" width="19.28515625" style="1" customWidth="1"/>
    <col min="5" max="5" width="15.7109375" style="1" bestFit="1" customWidth="1"/>
    <col min="6" max="6" width="14" style="1" bestFit="1" customWidth="1"/>
    <col min="7" max="7" width="15.7109375" style="1" bestFit="1" customWidth="1"/>
    <col min="8" max="16384" width="9.140625" style="1"/>
  </cols>
  <sheetData>
    <row r="1" spans="1:7" ht="23.25" x14ac:dyDescent="0.35">
      <c r="A1" s="20" t="s">
        <v>24</v>
      </c>
      <c r="B1" s="20"/>
      <c r="C1" s="20"/>
      <c r="D1" s="20"/>
      <c r="E1" s="20"/>
      <c r="F1" s="20"/>
      <c r="G1" s="20"/>
    </row>
    <row r="2" spans="1:7" x14ac:dyDescent="0.25">
      <c r="A2" s="8"/>
      <c r="B2" s="8"/>
      <c r="C2" s="8"/>
      <c r="D2" s="8"/>
      <c r="E2" s="8"/>
      <c r="F2" s="8"/>
      <c r="G2" s="8"/>
    </row>
    <row r="3" spans="1:7" ht="18.75" x14ac:dyDescent="0.3">
      <c r="A3" s="21" t="s">
        <v>25</v>
      </c>
      <c r="B3" s="21"/>
      <c r="C3" s="21"/>
      <c r="D3" s="21"/>
      <c r="E3" s="21"/>
      <c r="F3" s="21"/>
      <c r="G3" s="21"/>
    </row>
    <row r="4" spans="1:7" x14ac:dyDescent="0.25">
      <c r="A4" s="8"/>
      <c r="B4" s="8"/>
      <c r="C4" s="8"/>
      <c r="D4" s="8"/>
      <c r="E4" s="8"/>
      <c r="F4" s="8"/>
      <c r="G4" s="8"/>
    </row>
    <row r="5" spans="1:7" ht="52.5" customHeight="1" x14ac:dyDescent="0.25">
      <c r="A5" s="9" t="s">
        <v>0</v>
      </c>
      <c r="B5" s="10" t="s">
        <v>1</v>
      </c>
      <c r="C5" s="10" t="s">
        <v>2</v>
      </c>
      <c r="D5" s="10" t="s">
        <v>27</v>
      </c>
      <c r="E5" s="10" t="s">
        <v>3</v>
      </c>
      <c r="F5" s="10" t="s">
        <v>4</v>
      </c>
      <c r="G5" s="10" t="s">
        <v>5</v>
      </c>
    </row>
    <row r="6" spans="1:7" x14ac:dyDescent="0.25">
      <c r="A6" s="11"/>
      <c r="B6" s="11"/>
      <c r="C6" s="11"/>
      <c r="D6" s="11"/>
      <c r="E6" s="11"/>
      <c r="F6" s="11"/>
      <c r="G6" s="11"/>
    </row>
    <row r="7" spans="1:7" x14ac:dyDescent="0.25">
      <c r="A7" s="11" t="s">
        <v>6</v>
      </c>
      <c r="B7" s="5">
        <v>6</v>
      </c>
      <c r="C7" s="2">
        <v>40234</v>
      </c>
      <c r="D7" s="2">
        <f>285649491/2.7</f>
        <v>105796107.77777778</v>
      </c>
      <c r="E7" s="2">
        <f>270931121/2.7</f>
        <v>100344859.62962963</v>
      </c>
      <c r="F7" s="2">
        <f>14829414/2.7</f>
        <v>5492375.555555555</v>
      </c>
      <c r="G7" s="2">
        <f>338979324/2.7</f>
        <v>125547897.77777778</v>
      </c>
    </row>
    <row r="8" spans="1:7" x14ac:dyDescent="0.25">
      <c r="A8" s="11" t="s">
        <v>7</v>
      </c>
      <c r="B8" s="5">
        <v>9</v>
      </c>
      <c r="C8" s="2">
        <f>43064*1.003</f>
        <v>43193.191999999995</v>
      </c>
      <c r="D8" s="2">
        <f>354090434*1.04</f>
        <v>368254051.36000001</v>
      </c>
      <c r="E8" s="2">
        <f>220580281*1.025</f>
        <v>226094788.02499998</v>
      </c>
      <c r="F8" s="2">
        <f>25597363*1.02</f>
        <v>26109310.260000002</v>
      </c>
      <c r="G8" s="2">
        <f>403619293*1.06</f>
        <v>427836450.58000004</v>
      </c>
    </row>
    <row r="9" spans="1:7" x14ac:dyDescent="0.25">
      <c r="A9" s="11" t="s">
        <v>8</v>
      </c>
      <c r="B9" s="5">
        <v>31</v>
      </c>
      <c r="C9" s="2">
        <v>205550</v>
      </c>
      <c r="D9" s="2">
        <f>2112784347/2</f>
        <v>1056392173.5</v>
      </c>
      <c r="E9" s="2">
        <f>1669315374/2</f>
        <v>834657687</v>
      </c>
      <c r="F9" s="2">
        <f>265246450/2</f>
        <v>132623225</v>
      </c>
      <c r="G9" s="2">
        <f>2420335206/2</f>
        <v>1210167603</v>
      </c>
    </row>
    <row r="10" spans="1:7" x14ac:dyDescent="0.25">
      <c r="A10" s="11" t="s">
        <v>9</v>
      </c>
      <c r="B10" s="5">
        <v>9</v>
      </c>
      <c r="C10" s="2">
        <v>166421</v>
      </c>
      <c r="D10" s="2">
        <f>871022338/2</f>
        <v>435511169</v>
      </c>
      <c r="E10" s="2">
        <f>673188229/2</f>
        <v>336594114.5</v>
      </c>
      <c r="F10" s="2">
        <f>133478583/2</f>
        <v>66739291.5</v>
      </c>
      <c r="G10" s="2">
        <f>1045041696/2</f>
        <v>522520848</v>
      </c>
    </row>
    <row r="11" spans="1:7" x14ac:dyDescent="0.25">
      <c r="A11" s="11" t="s">
        <v>10</v>
      </c>
      <c r="B11" s="5">
        <v>1</v>
      </c>
      <c r="C11" s="2">
        <v>5331</v>
      </c>
      <c r="D11" s="2">
        <v>16059439</v>
      </c>
      <c r="E11" s="2">
        <v>11156876</v>
      </c>
      <c r="F11" s="2">
        <v>1139819</v>
      </c>
      <c r="G11" s="2">
        <v>17622471</v>
      </c>
    </row>
    <row r="12" spans="1:7" x14ac:dyDescent="0.25">
      <c r="A12" s="11" t="s">
        <v>11</v>
      </c>
      <c r="B12" s="5">
        <v>1</v>
      </c>
      <c r="C12" s="2">
        <v>13924</v>
      </c>
      <c r="D12" s="5">
        <v>321914378</v>
      </c>
      <c r="E12" s="2">
        <v>261818710</v>
      </c>
      <c r="F12" s="2">
        <v>29774880</v>
      </c>
      <c r="G12" s="2">
        <v>357563164</v>
      </c>
    </row>
    <row r="13" spans="1:7" x14ac:dyDescent="0.25">
      <c r="A13" s="11" t="s">
        <v>26</v>
      </c>
      <c r="B13" s="5">
        <v>7</v>
      </c>
      <c r="C13" s="2">
        <v>35001</v>
      </c>
      <c r="D13" s="2">
        <f>248815137/1.77</f>
        <v>140573523.72881356</v>
      </c>
      <c r="E13" s="2">
        <f>343232458/1.77</f>
        <v>193916642.9378531</v>
      </c>
      <c r="F13" s="2">
        <f>28269640/1.77</f>
        <v>15971548.02259887</v>
      </c>
      <c r="G13" s="2">
        <f>455837835/1.77</f>
        <v>257535500</v>
      </c>
    </row>
    <row r="14" spans="1:7" x14ac:dyDescent="0.25">
      <c r="A14" s="11" t="s">
        <v>12</v>
      </c>
      <c r="B14" s="5">
        <v>6</v>
      </c>
      <c r="C14" s="2">
        <v>76130</v>
      </c>
      <c r="D14" s="5">
        <f>(560410787+9372928+188256853+26032379)/2.7</f>
        <v>290397387.77777773</v>
      </c>
      <c r="E14" s="2">
        <f>524092936/2.7</f>
        <v>194108494.81481481</v>
      </c>
      <c r="F14" s="2">
        <f>(25655303+45892623)/2.7</f>
        <v>26499231.851851851</v>
      </c>
      <c r="G14" s="2">
        <f>887449861/2.7</f>
        <v>328685133.7037037</v>
      </c>
    </row>
    <row r="15" spans="1:7" x14ac:dyDescent="0.25">
      <c r="A15" s="11" t="s">
        <v>13</v>
      </c>
      <c r="B15" s="5">
        <v>10</v>
      </c>
      <c r="C15" s="2">
        <v>66451</v>
      </c>
      <c r="D15" s="2">
        <f>(648001932.63+47215402)/2.7</f>
        <v>257487901.71481478</v>
      </c>
      <c r="E15" s="2">
        <f>650012448.39/2.7</f>
        <v>240745351.25555554</v>
      </c>
      <c r="F15" s="2">
        <f>20382551.7/2.7</f>
        <v>7549093.2222222211</v>
      </c>
      <c r="G15" s="2">
        <f>863113396.57/2.7</f>
        <v>319671628.35925925</v>
      </c>
    </row>
    <row r="16" spans="1:7" x14ac:dyDescent="0.25">
      <c r="A16" s="11" t="s">
        <v>14</v>
      </c>
      <c r="B16" s="5">
        <v>25</v>
      </c>
      <c r="C16" s="2">
        <v>24172</v>
      </c>
      <c r="D16" s="2">
        <v>17433048</v>
      </c>
      <c r="E16" s="2">
        <v>16572666</v>
      </c>
      <c r="F16" s="2">
        <v>4427422</v>
      </c>
      <c r="G16" s="2">
        <v>28109101</v>
      </c>
    </row>
    <row r="17" spans="1:7" x14ac:dyDescent="0.25">
      <c r="A17" s="11" t="s">
        <v>15</v>
      </c>
      <c r="B17" s="5">
        <v>26</v>
      </c>
      <c r="C17" s="2">
        <v>1020582</v>
      </c>
      <c r="D17" s="2">
        <f>89309777009/127.72</f>
        <v>699262269.09646106</v>
      </c>
      <c r="E17" s="2">
        <f>79655140630/127.72</f>
        <v>623670064.43783271</v>
      </c>
      <c r="F17" s="2">
        <f>6549252172/127.72</f>
        <v>51278203.66426558</v>
      </c>
      <c r="G17" s="2">
        <f>115034086920/127.72</f>
        <v>900674028.49984336</v>
      </c>
    </row>
    <row r="18" spans="1:7" x14ac:dyDescent="0.25">
      <c r="A18" s="11" t="s">
        <v>16</v>
      </c>
      <c r="B18" s="5">
        <v>1</v>
      </c>
      <c r="C18" s="5">
        <v>5379</v>
      </c>
      <c r="D18" s="2">
        <f>52704127/2.7</f>
        <v>19520047.037037037</v>
      </c>
      <c r="E18" s="2">
        <f>47980876/2.7</f>
        <v>17770694.814814813</v>
      </c>
      <c r="F18" s="2">
        <f>2704496/2.7</f>
        <v>1001665.1851851852</v>
      </c>
      <c r="G18" s="2">
        <f>59400013/2.7</f>
        <v>22000004.814814813</v>
      </c>
    </row>
    <row r="19" spans="1:7" x14ac:dyDescent="0.25">
      <c r="A19" s="11" t="s">
        <v>17</v>
      </c>
      <c r="B19" s="5">
        <v>4</v>
      </c>
      <c r="C19" s="2">
        <v>27562</v>
      </c>
      <c r="D19" s="2">
        <v>116020064</v>
      </c>
      <c r="E19" s="2">
        <v>95681324</v>
      </c>
      <c r="F19" s="2">
        <v>20524817</v>
      </c>
      <c r="G19" s="2">
        <v>140288343</v>
      </c>
    </row>
    <row r="20" spans="1:7" x14ac:dyDescent="0.25">
      <c r="A20" s="11" t="s">
        <v>18</v>
      </c>
      <c r="B20" s="5">
        <v>16</v>
      </c>
      <c r="C20" s="2">
        <v>102544</v>
      </c>
      <c r="D20" s="2">
        <f>774484216.62/2.7</f>
        <v>286846006.15555555</v>
      </c>
      <c r="E20" s="2">
        <f>686066155.98/2.7</f>
        <v>254098576.28888887</v>
      </c>
      <c r="F20" s="2">
        <f>64559589.56/2.7</f>
        <v>23910959.096296296</v>
      </c>
      <c r="G20" s="2">
        <f>976003844.03/2.7</f>
        <v>361482905.19629627</v>
      </c>
    </row>
    <row r="21" spans="1:7" x14ac:dyDescent="0.25">
      <c r="A21" s="11" t="s">
        <v>19</v>
      </c>
      <c r="B21" s="5">
        <v>4</v>
      </c>
      <c r="C21" s="2">
        <v>70730</v>
      </c>
      <c r="D21" s="2">
        <v>151225718</v>
      </c>
      <c r="E21" s="2">
        <v>119669398</v>
      </c>
      <c r="F21" s="5">
        <v>18654100</v>
      </c>
      <c r="G21" s="2">
        <v>148395264</v>
      </c>
    </row>
    <row r="22" spans="1:7" x14ac:dyDescent="0.25">
      <c r="A22" s="11" t="s">
        <v>28</v>
      </c>
      <c r="B22" s="5">
        <v>56</v>
      </c>
      <c r="C22" s="6">
        <v>455863.8</v>
      </c>
      <c r="D22" s="2">
        <v>928523378</v>
      </c>
      <c r="E22" s="2">
        <v>707502294</v>
      </c>
      <c r="F22" s="7">
        <v>143256965</v>
      </c>
      <c r="G22" s="2">
        <f>1044957418*1.05</f>
        <v>1097205288.9000001</v>
      </c>
    </row>
    <row r="23" spans="1:7" x14ac:dyDescent="0.25">
      <c r="A23" s="13" t="s">
        <v>20</v>
      </c>
      <c r="B23" s="3">
        <f t="shared" ref="B23:G23" si="0">SUM(B7:B22)</f>
        <v>212</v>
      </c>
      <c r="C23" s="19">
        <f t="shared" si="0"/>
        <v>2359067.9920000001</v>
      </c>
      <c r="D23" s="14">
        <f t="shared" si="0"/>
        <v>5211216662.1482372</v>
      </c>
      <c r="E23" s="14">
        <f t="shared" si="0"/>
        <v>4234402541.70439</v>
      </c>
      <c r="F23" s="19">
        <f t="shared" si="0"/>
        <v>574952906.35797548</v>
      </c>
      <c r="G23" s="14">
        <f t="shared" si="0"/>
        <v>6265305631.8316956</v>
      </c>
    </row>
    <row r="24" spans="1:7" x14ac:dyDescent="0.25">
      <c r="A24" s="15"/>
      <c r="B24" s="15"/>
      <c r="C24" s="15"/>
      <c r="D24" s="15"/>
      <c r="E24" s="15"/>
      <c r="F24" s="15"/>
      <c r="G24" s="15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16" t="s">
        <v>21</v>
      </c>
      <c r="B28" s="17"/>
      <c r="C28" s="17"/>
      <c r="D28" s="17"/>
      <c r="E28" s="17"/>
      <c r="F28" s="17"/>
      <c r="G28" s="17"/>
    </row>
    <row r="29" spans="1:7" x14ac:dyDescent="0.25">
      <c r="A29" s="11" t="s">
        <v>8</v>
      </c>
      <c r="B29" s="5">
        <v>2</v>
      </c>
      <c r="C29" s="5">
        <v>263</v>
      </c>
      <c r="D29" s="12">
        <v>672049</v>
      </c>
      <c r="E29" s="2">
        <f>1053367/2</f>
        <v>526683.5</v>
      </c>
      <c r="F29" s="12">
        <v>149157</v>
      </c>
      <c r="G29" s="12">
        <v>878633</v>
      </c>
    </row>
    <row r="30" spans="1:7" x14ac:dyDescent="0.25">
      <c r="A30" s="11" t="s">
        <v>14</v>
      </c>
      <c r="B30" s="5">
        <v>4</v>
      </c>
      <c r="C30" s="5">
        <v>4944</v>
      </c>
      <c r="D30" s="12">
        <v>2362864</v>
      </c>
      <c r="E30" s="2">
        <v>1626310</v>
      </c>
      <c r="F30" s="12">
        <v>286486</v>
      </c>
      <c r="G30" s="12">
        <v>3105020</v>
      </c>
    </row>
    <row r="31" spans="1:7" x14ac:dyDescent="0.25">
      <c r="A31" s="11" t="s">
        <v>22</v>
      </c>
      <c r="B31" s="5">
        <v>71</v>
      </c>
      <c r="C31" s="2">
        <v>237642</v>
      </c>
      <c r="D31" s="12">
        <v>980017417</v>
      </c>
      <c r="E31" s="2">
        <f>661717136*1.05</f>
        <v>694802992.80000007</v>
      </c>
      <c r="F31" s="12">
        <v>158112003</v>
      </c>
      <c r="G31" s="12">
        <v>1283875842</v>
      </c>
    </row>
    <row r="32" spans="1:7" x14ac:dyDescent="0.25">
      <c r="A32" s="13" t="s">
        <v>20</v>
      </c>
      <c r="B32" s="3">
        <f t="shared" ref="B32:G32" si="1">SUM(B29:B31)</f>
        <v>77</v>
      </c>
      <c r="C32" s="19">
        <f t="shared" si="1"/>
        <v>242849</v>
      </c>
      <c r="D32" s="18">
        <f t="shared" si="1"/>
        <v>983052330</v>
      </c>
      <c r="E32" s="18">
        <f t="shared" si="1"/>
        <v>696955986.30000007</v>
      </c>
      <c r="F32" s="18">
        <f t="shared" si="1"/>
        <v>158547646</v>
      </c>
      <c r="G32" s="18">
        <f t="shared" si="1"/>
        <v>1287859495</v>
      </c>
    </row>
    <row r="33" spans="1:7" x14ac:dyDescent="0.25">
      <c r="A33" s="13" t="s">
        <v>23</v>
      </c>
      <c r="B33" s="3">
        <f t="shared" ref="B33:G33" si="2">B32+B23</f>
        <v>289</v>
      </c>
      <c r="C33" s="18">
        <f t="shared" si="2"/>
        <v>2601916.9920000001</v>
      </c>
      <c r="D33" s="18">
        <f t="shared" si="2"/>
        <v>6194268992.1482372</v>
      </c>
      <c r="E33" s="18">
        <f t="shared" si="2"/>
        <v>4931358528.0043898</v>
      </c>
      <c r="F33" s="18">
        <f t="shared" si="2"/>
        <v>733500552.35797548</v>
      </c>
      <c r="G33" s="18">
        <f t="shared" si="2"/>
        <v>7553165126.8316956</v>
      </c>
    </row>
    <row r="34" spans="1:7" x14ac:dyDescent="0.25">
      <c r="A34" s="4"/>
      <c r="B34" s="4"/>
      <c r="C34" s="4"/>
      <c r="D34" s="4"/>
      <c r="E34" s="4"/>
      <c r="F34" s="4"/>
      <c r="G34" s="4"/>
    </row>
  </sheetData>
  <mergeCells count="2">
    <mergeCell ref="A1:G1"/>
    <mergeCell ref="A3:G3"/>
  </mergeCells>
  <printOptions horizontalCentered="1" verticalCentered="1"/>
  <pageMargins left="0.7" right="0.7" top="0.75" bottom="0.75" header="0.3" footer="0.3"/>
  <pageSetup paperSize="5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CCCU3</dc:creator>
  <cp:lastModifiedBy>Windows User</cp:lastModifiedBy>
  <cp:lastPrinted>2019-06-12T15:06:23Z</cp:lastPrinted>
  <dcterms:created xsi:type="dcterms:W3CDTF">2019-06-12T14:25:31Z</dcterms:created>
  <dcterms:modified xsi:type="dcterms:W3CDTF">2019-06-30T20:00:12Z</dcterms:modified>
</cp:coreProperties>
</file>