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.etienne.CCCU.000\Documents\"/>
    </mc:Choice>
  </mc:AlternateContent>
  <bookViews>
    <workbookView xWindow="0" yWindow="0" windowWidth="17970" windowHeight="6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H7" i="1" l="1"/>
  <c r="H26" i="1" l="1"/>
  <c r="G26" i="1"/>
  <c r="F26" i="1"/>
  <c r="E26" i="1"/>
  <c r="C32" i="1" l="1"/>
  <c r="C33" i="1" s="1"/>
  <c r="D32" i="1"/>
  <c r="D33" i="1" s="1"/>
  <c r="H27" i="1"/>
  <c r="G27" i="1"/>
  <c r="F27" i="1"/>
  <c r="F32" i="1" s="1"/>
  <c r="E27" i="1"/>
  <c r="H32" i="1" l="1"/>
  <c r="G32" i="1"/>
  <c r="E32" i="1"/>
  <c r="E33" i="1" s="1"/>
  <c r="H24" i="1" l="1"/>
  <c r="H33" i="1" s="1"/>
  <c r="G24" i="1"/>
  <c r="G33" i="1" s="1"/>
  <c r="F24" i="1"/>
  <c r="F33" i="1" s="1"/>
  <c r="E24" i="1"/>
  <c r="D24" i="1"/>
  <c r="C24" i="1"/>
  <c r="H23" i="1" l="1"/>
  <c r="G23" i="1"/>
  <c r="F23" i="1"/>
  <c r="E23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5" i="1"/>
  <c r="G15" i="1"/>
  <c r="F15" i="1"/>
  <c r="E15" i="1"/>
  <c r="H14" i="1"/>
  <c r="G14" i="1"/>
  <c r="F14" i="1"/>
  <c r="E14" i="1"/>
  <c r="H10" i="1"/>
  <c r="G10" i="1"/>
  <c r="F10" i="1"/>
  <c r="E10" i="1"/>
  <c r="H9" i="1"/>
  <c r="G9" i="1"/>
  <c r="F9" i="1"/>
  <c r="E9" i="1"/>
  <c r="E7" i="1"/>
</calcChain>
</file>

<file path=xl/sharedStrings.xml><?xml version="1.0" encoding="utf-8"?>
<sst xmlns="http://schemas.openxmlformats.org/spreadsheetml/2006/main" count="38" uniqueCount="31">
  <si>
    <t>Consolidated Stats as @ December 31, 2017</t>
  </si>
  <si>
    <t>Affiliates</t>
  </si>
  <si>
    <t>No.of Cus</t>
  </si>
  <si>
    <t>Membership</t>
  </si>
  <si>
    <t>Total Savings</t>
  </si>
  <si>
    <t>Total</t>
  </si>
  <si>
    <t xml:space="preserve">Total </t>
  </si>
  <si>
    <t>Total Assets</t>
  </si>
  <si>
    <t>Loans</t>
  </si>
  <si>
    <t>Reserves</t>
  </si>
  <si>
    <t>Antigua &amp; Barbuda</t>
  </si>
  <si>
    <t>The Bahamas</t>
  </si>
  <si>
    <t>Barbados</t>
  </si>
  <si>
    <t>Belize</t>
  </si>
  <si>
    <t>Bermuda</t>
  </si>
  <si>
    <t>Cayman Islands</t>
  </si>
  <si>
    <t>Curacao(FEKOSKAN)</t>
  </si>
  <si>
    <t>Dominica</t>
  </si>
  <si>
    <t>Grenada</t>
  </si>
  <si>
    <t>Guyana</t>
  </si>
  <si>
    <t>Jamaica</t>
  </si>
  <si>
    <t>Montserrat</t>
  </si>
  <si>
    <t>Sr. Kitts &amp; Nevis</t>
  </si>
  <si>
    <t>St. Lucia</t>
  </si>
  <si>
    <t>St. Vincent &amp; The Grenadines</t>
  </si>
  <si>
    <t>Suriname</t>
  </si>
  <si>
    <t>Trinidad and Tobago</t>
  </si>
  <si>
    <t>SUB-TOTAL</t>
  </si>
  <si>
    <t>Non-Affiliated Credit Unions</t>
  </si>
  <si>
    <t>TOTAL</t>
  </si>
  <si>
    <t>US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</si>
</sst>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0" borderId="1" xfId="2" applyFont="1" applyBorder="1"/>
    <xf numFmtId="0" fontId="2" fillId="0" borderId="0" xfId="0" applyFont="1"/>
    <xf numFmtId="0" fontId="4" fillId="0" borderId="2" xfId="2" applyFont="1" applyBorder="1"/>
    <xf numFmtId="0" fontId="3" fillId="0" borderId="3" xfId="2" applyBorder="1"/>
    <xf numFmtId="0" fontId="3" fillId="0" borderId="0" xfId="2" applyBorder="1"/>
    <xf numFmtId="164" fontId="0" fillId="0" borderId="0" xfId="1" applyNumberFormat="1" applyFont="1"/>
    <xf numFmtId="3" fontId="0" fillId="0" borderId="0" xfId="0" applyNumberFormat="1"/>
    <xf numFmtId="0" fontId="4" fillId="0" borderId="3" xfId="2" applyFont="1" applyBorder="1"/>
    <xf numFmtId="164" fontId="2" fillId="0" borderId="0" xfId="1" applyNumberFormat="1" applyFont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0" xfId="2" applyFont="1" applyFill="1" applyBorder="1"/>
    <xf numFmtId="0" fontId="3" fillId="0" borderId="3" xfId="2" applyFill="1" applyBorder="1"/>
    <xf numFmtId="0" fontId="3" fillId="0" borderId="0" xfId="2" applyFill="1" applyBorder="1"/>
    <xf numFmtId="0" fontId="4" fillId="0" borderId="3" xfId="2" applyFont="1" applyFill="1" applyBorder="1"/>
    <xf numFmtId="0" fontId="4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workbookViewId="0">
      <selection activeCell="G8" sqref="G8"/>
    </sheetView>
  </sheetViews>
  <sheetFormatPr defaultRowHeight="15" x14ac:dyDescent="0.25"/>
  <cols>
    <col min="4" max="4" width="10.28515625" customWidth="1"/>
    <col min="5" max="5" width="14.140625" customWidth="1"/>
    <col min="6" max="6" width="13.85546875" customWidth="1"/>
    <col min="7" max="7" width="12.28515625" customWidth="1"/>
    <col min="8" max="8" width="14.42578125" customWidth="1"/>
  </cols>
  <sheetData>
    <row r="2" spans="1:8" ht="15.75" x14ac:dyDescent="0.25">
      <c r="C2" s="16" t="s">
        <v>0</v>
      </c>
    </row>
    <row r="4" spans="1:8" ht="15.75" x14ac:dyDescent="0.25">
      <c r="F4" s="16" t="s">
        <v>30</v>
      </c>
    </row>
    <row r="5" spans="1:8" ht="15.75" x14ac:dyDescent="0.25">
      <c r="A5" s="1" t="s">
        <v>1</v>
      </c>
      <c r="B5" s="1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5.75" x14ac:dyDescent="0.25">
      <c r="A6" s="3"/>
      <c r="B6" s="3"/>
      <c r="C6" s="2"/>
      <c r="D6" s="2"/>
      <c r="E6" s="2"/>
      <c r="F6" s="2" t="s">
        <v>8</v>
      </c>
      <c r="G6" s="2" t="s">
        <v>9</v>
      </c>
      <c r="H6" s="2"/>
    </row>
    <row r="7" spans="1:8" ht="15.75" x14ac:dyDescent="0.25">
      <c r="A7" s="4" t="s">
        <v>10</v>
      </c>
      <c r="B7" s="4"/>
      <c r="C7" s="5">
        <v>6</v>
      </c>
      <c r="D7" s="6">
        <v>34929</v>
      </c>
      <c r="E7" s="6">
        <f>244415072/2.7</f>
        <v>90524100.740740731</v>
      </c>
      <c r="F7" s="6">
        <f>214275127/2.7</f>
        <v>79361158.148148149</v>
      </c>
      <c r="G7" s="6">
        <f>14170328/2.7</f>
        <v>5248269.6296296297</v>
      </c>
      <c r="H7" s="6">
        <f>288789018/2.7</f>
        <v>106958895.55555555</v>
      </c>
    </row>
    <row r="8" spans="1:8" ht="15.75" x14ac:dyDescent="0.25">
      <c r="A8" s="4" t="s">
        <v>11</v>
      </c>
      <c r="B8" s="4"/>
      <c r="C8" s="5">
        <v>9</v>
      </c>
      <c r="D8" s="6">
        <v>43064</v>
      </c>
      <c r="E8" s="6">
        <v>354090434</v>
      </c>
      <c r="F8" s="6">
        <v>220580281</v>
      </c>
      <c r="G8" s="6">
        <v>25597363</v>
      </c>
      <c r="H8" s="6">
        <v>403619293</v>
      </c>
    </row>
    <row r="9" spans="1:8" ht="15.75" x14ac:dyDescent="0.25">
      <c r="A9" s="4" t="s">
        <v>12</v>
      </c>
      <c r="B9" s="4"/>
      <c r="C9" s="5">
        <v>31</v>
      </c>
      <c r="D9" s="6">
        <v>194381</v>
      </c>
      <c r="E9" s="6">
        <f>1916460832/2</f>
        <v>958230416</v>
      </c>
      <c r="F9" s="6">
        <f>1606207056/2</f>
        <v>803103528</v>
      </c>
      <c r="G9" s="6">
        <f>250578764/2</f>
        <v>125289382</v>
      </c>
      <c r="H9" s="6">
        <f>2210701377/2</f>
        <v>1105350688.5</v>
      </c>
    </row>
    <row r="10" spans="1:8" ht="15.75" x14ac:dyDescent="0.25">
      <c r="A10" s="4" t="s">
        <v>13</v>
      </c>
      <c r="B10" s="4"/>
      <c r="C10" s="5">
        <v>7</v>
      </c>
      <c r="D10" s="6">
        <v>134147</v>
      </c>
      <c r="E10" s="6">
        <f>716611695/2</f>
        <v>358305847.5</v>
      </c>
      <c r="F10" s="6">
        <f>564681481/2</f>
        <v>282340740.5</v>
      </c>
      <c r="G10" s="6">
        <f>150654953/2</f>
        <v>75327476.5</v>
      </c>
      <c r="H10" s="6">
        <f>872275418/2</f>
        <v>436137709</v>
      </c>
    </row>
    <row r="11" spans="1:8" ht="15.75" x14ac:dyDescent="0.25">
      <c r="A11" s="4" t="s">
        <v>14</v>
      </c>
      <c r="B11" s="4"/>
      <c r="C11" s="5">
        <v>1</v>
      </c>
      <c r="D11" s="6">
        <v>4714</v>
      </c>
      <c r="E11" s="6">
        <v>13806449</v>
      </c>
      <c r="F11" s="6">
        <v>9112727</v>
      </c>
      <c r="G11" s="6">
        <v>1053154</v>
      </c>
      <c r="H11" s="6">
        <v>15006849</v>
      </c>
    </row>
    <row r="12" spans="1:8" ht="15.75" x14ac:dyDescent="0.25">
      <c r="A12" s="4" t="s">
        <v>15</v>
      </c>
      <c r="B12" s="4"/>
      <c r="C12" s="5">
        <v>1</v>
      </c>
      <c r="D12" s="6">
        <v>13579</v>
      </c>
      <c r="E12" s="6">
        <v>291485660</v>
      </c>
      <c r="F12" s="6">
        <v>215167980</v>
      </c>
      <c r="G12" s="6">
        <v>28775501</v>
      </c>
      <c r="H12" s="6">
        <v>324793358</v>
      </c>
    </row>
    <row r="13" spans="1:8" ht="15.75" x14ac:dyDescent="0.25">
      <c r="A13" s="4" t="s">
        <v>16</v>
      </c>
      <c r="B13" s="4"/>
      <c r="C13" s="5">
        <v>7</v>
      </c>
      <c r="D13" s="7">
        <v>35448</v>
      </c>
      <c r="E13" s="6">
        <v>151707692</v>
      </c>
      <c r="F13" s="6">
        <v>174243065</v>
      </c>
      <c r="G13" s="6">
        <v>16156703</v>
      </c>
      <c r="H13" s="6">
        <v>242611406</v>
      </c>
    </row>
    <row r="14" spans="1:8" ht="15.75" x14ac:dyDescent="0.25">
      <c r="A14" s="4" t="s">
        <v>17</v>
      </c>
      <c r="B14" s="4"/>
      <c r="C14" s="5">
        <v>6</v>
      </c>
      <c r="D14" s="6">
        <v>71122</v>
      </c>
      <c r="E14" s="6">
        <f>(500433343+219467283)/2.7</f>
        <v>266629861.48148146</v>
      </c>
      <c r="F14" s="6">
        <f>498450291/2.7</f>
        <v>184611218.88888887</v>
      </c>
      <c r="G14" s="6">
        <f>(26563775+46013867)/2.7</f>
        <v>26880608.148148146</v>
      </c>
      <c r="H14" s="6">
        <f>830495603/2.7</f>
        <v>307590964.07407403</v>
      </c>
    </row>
    <row r="15" spans="1:8" ht="15.75" x14ac:dyDescent="0.25">
      <c r="A15" s="4" t="s">
        <v>18</v>
      </c>
      <c r="B15" s="4"/>
      <c r="C15" s="5">
        <v>10</v>
      </c>
      <c r="D15" s="6">
        <v>69478</v>
      </c>
      <c r="E15" s="6">
        <f>629283206/2.7</f>
        <v>233067854.07407406</v>
      </c>
      <c r="F15" s="6">
        <f>582420157/2.7</f>
        <v>215711169.25925925</v>
      </c>
      <c r="G15" s="6">
        <f>17664901/2.7</f>
        <v>6542555.9259259254</v>
      </c>
      <c r="H15" s="6">
        <f>767309253/2.7</f>
        <v>284188612.22222221</v>
      </c>
    </row>
    <row r="16" spans="1:8" ht="15.75" x14ac:dyDescent="0.25">
      <c r="A16" s="4" t="s">
        <v>19</v>
      </c>
      <c r="B16" s="4"/>
      <c r="C16" s="5">
        <v>25</v>
      </c>
      <c r="D16" s="6">
        <v>24759</v>
      </c>
      <c r="E16" s="6">
        <v>18611336</v>
      </c>
      <c r="F16" s="6">
        <v>16713044</v>
      </c>
      <c r="G16" s="6">
        <v>4368544</v>
      </c>
      <c r="H16" s="6">
        <v>28983212</v>
      </c>
    </row>
    <row r="17" spans="1:8" ht="15.75" x14ac:dyDescent="0.25">
      <c r="A17" s="4" t="s">
        <v>20</v>
      </c>
      <c r="B17" s="4"/>
      <c r="C17" s="5">
        <v>28</v>
      </c>
      <c r="D17" s="7">
        <v>1015253</v>
      </c>
      <c r="E17" s="6">
        <f>80759473383/125</f>
        <v>646075787.06400001</v>
      </c>
      <c r="F17" s="6">
        <f>71682177271/125</f>
        <v>573457418.16799998</v>
      </c>
      <c r="G17" s="6">
        <f>6625699056/125</f>
        <v>53005592.447999999</v>
      </c>
      <c r="H17" s="6">
        <f>104057182092/125</f>
        <v>832457456.73599994</v>
      </c>
    </row>
    <row r="18" spans="1:8" ht="15.75" x14ac:dyDescent="0.25">
      <c r="A18" s="4" t="s">
        <v>21</v>
      </c>
      <c r="B18" s="4"/>
      <c r="C18" s="5">
        <v>1</v>
      </c>
      <c r="D18" s="6">
        <v>5392</v>
      </c>
      <c r="E18" s="6">
        <f>51749874/2.7</f>
        <v>19166620</v>
      </c>
      <c r="F18" s="6">
        <f>46368551/2.7</f>
        <v>17173537.407407407</v>
      </c>
      <c r="G18" s="6">
        <f>2542113/2.7</f>
        <v>941523.33333333326</v>
      </c>
      <c r="H18" s="6">
        <f>57860024/2.7</f>
        <v>21429638.518518519</v>
      </c>
    </row>
    <row r="19" spans="1:8" ht="15.75" x14ac:dyDescent="0.25">
      <c r="A19" s="4" t="s">
        <v>22</v>
      </c>
      <c r="B19" s="4"/>
      <c r="C19" s="5">
        <v>4</v>
      </c>
      <c r="D19" s="6">
        <v>24917</v>
      </c>
      <c r="E19" s="6">
        <f>277431533/2.7</f>
        <v>102752419.62962963</v>
      </c>
      <c r="F19" s="6">
        <f>235524734/2.7</f>
        <v>87231382.962962955</v>
      </c>
      <c r="G19" s="6">
        <f>55762246/2.7</f>
        <v>20652683.703703701</v>
      </c>
      <c r="H19" s="6">
        <f>340241707/2.7</f>
        <v>126015447.03703703</v>
      </c>
    </row>
    <row r="20" spans="1:8" ht="15.75" x14ac:dyDescent="0.25">
      <c r="A20" s="4" t="s">
        <v>23</v>
      </c>
      <c r="B20" s="4"/>
      <c r="C20" s="5">
        <v>16</v>
      </c>
      <c r="D20" s="7">
        <v>95988</v>
      </c>
      <c r="E20" s="6">
        <f>695546882.63/2.7</f>
        <v>257609956.52962962</v>
      </c>
      <c r="F20" s="6">
        <f>624405889.41/2.7</f>
        <v>231261440.52222219</v>
      </c>
      <c r="G20" s="6">
        <f>63095833.39/2.7</f>
        <v>23368827.181481481</v>
      </c>
      <c r="H20" s="6">
        <f>876560493.09/2.7</f>
        <v>324652034.47777778</v>
      </c>
    </row>
    <row r="21" spans="1:8" ht="15.75" x14ac:dyDescent="0.25">
      <c r="A21" s="4" t="s">
        <v>24</v>
      </c>
      <c r="B21" s="4"/>
      <c r="C21" s="5">
        <v>4</v>
      </c>
      <c r="D21" s="6">
        <v>69337</v>
      </c>
      <c r="E21" s="6">
        <f>367564038/2.7</f>
        <v>136134828.88888887</v>
      </c>
      <c r="F21" s="6">
        <f>291817005/2.7</f>
        <v>108080372.22222221</v>
      </c>
      <c r="G21" s="6">
        <f>49657181/2.7</f>
        <v>18391548.518518519</v>
      </c>
      <c r="H21" s="6">
        <f>352927013/2.7</f>
        <v>130713708.51851851</v>
      </c>
    </row>
    <row r="22" spans="1:8" ht="15.75" x14ac:dyDescent="0.25">
      <c r="A22" s="4" t="s">
        <v>25</v>
      </c>
      <c r="B22" s="4"/>
      <c r="C22" s="5"/>
      <c r="E22" s="6"/>
      <c r="F22" s="6"/>
      <c r="G22" s="6"/>
      <c r="H22" s="6"/>
    </row>
    <row r="23" spans="1:8" ht="15.75" x14ac:dyDescent="0.25">
      <c r="A23" s="4" t="s">
        <v>26</v>
      </c>
      <c r="B23" s="4"/>
      <c r="C23" s="5">
        <v>56</v>
      </c>
      <c r="D23" s="6">
        <v>434156</v>
      </c>
      <c r="E23" s="6">
        <f>(6003597474+1070866356)/8</f>
        <v>884307978.75</v>
      </c>
      <c r="F23" s="6">
        <f>5390493666/8</f>
        <v>673811708.25</v>
      </c>
      <c r="G23" s="6">
        <f>1091481640/8</f>
        <v>136435205</v>
      </c>
      <c r="H23" s="6">
        <f>8359659340/8</f>
        <v>1044957417.5</v>
      </c>
    </row>
    <row r="24" spans="1:8" ht="15.75" x14ac:dyDescent="0.25">
      <c r="A24" s="8" t="s">
        <v>27</v>
      </c>
      <c r="B24" s="8"/>
      <c r="C24" s="9">
        <f>SUM(C7:C23)</f>
        <v>212</v>
      </c>
      <c r="D24" s="9">
        <f t="shared" ref="D24:H24" si="0">SUM(D7:D23)</f>
        <v>2270664</v>
      </c>
      <c r="E24" s="9">
        <f t="shared" si="0"/>
        <v>4782507241.6584454</v>
      </c>
      <c r="F24" s="9">
        <f t="shared" si="0"/>
        <v>3891960771.3291111</v>
      </c>
      <c r="G24" s="9">
        <f t="shared" si="0"/>
        <v>568034937.38874066</v>
      </c>
      <c r="H24" s="9">
        <f t="shared" si="0"/>
        <v>5735466690.1397028</v>
      </c>
    </row>
    <row r="25" spans="1:8" ht="15.75" x14ac:dyDescent="0.25">
      <c r="A25" s="10" t="s">
        <v>28</v>
      </c>
      <c r="B25" s="11"/>
      <c r="C25" s="12"/>
      <c r="E25" s="6"/>
      <c r="F25" s="6"/>
      <c r="G25" s="6"/>
      <c r="H25" s="6"/>
    </row>
    <row r="26" spans="1:8" ht="15.75" x14ac:dyDescent="0.25">
      <c r="A26" s="13" t="s">
        <v>12</v>
      </c>
      <c r="B26" s="13"/>
      <c r="C26" s="14">
        <v>2</v>
      </c>
      <c r="D26">
        <v>247</v>
      </c>
      <c r="E26" s="6">
        <f>1293532/2</f>
        <v>646766</v>
      </c>
      <c r="F26" s="6">
        <f>973719/2</f>
        <v>486859.5</v>
      </c>
      <c r="G26" s="6">
        <f>291134/2</f>
        <v>145567</v>
      </c>
      <c r="H26" s="6">
        <f>1618961/2</f>
        <v>809480.5</v>
      </c>
    </row>
    <row r="27" spans="1:8" ht="15.75" x14ac:dyDescent="0.25">
      <c r="A27" s="13" t="s">
        <v>13</v>
      </c>
      <c r="B27" s="13"/>
      <c r="C27" s="14">
        <v>1</v>
      </c>
      <c r="D27" s="6">
        <v>25287</v>
      </c>
      <c r="E27" s="6">
        <f>55688588.76/2</f>
        <v>27844294.379999999</v>
      </c>
      <c r="F27" s="6">
        <f>58525200.39/2</f>
        <v>29262600.195</v>
      </c>
      <c r="G27" s="6">
        <f>7072111/2</f>
        <v>3536055.5</v>
      </c>
      <c r="H27" s="6">
        <f>71185197.25/2</f>
        <v>35592598.625</v>
      </c>
    </row>
    <row r="28" spans="1:8" ht="15.75" x14ac:dyDescent="0.25">
      <c r="A28" s="13" t="s">
        <v>19</v>
      </c>
      <c r="B28" s="13"/>
      <c r="C28" s="14">
        <v>5</v>
      </c>
      <c r="D28" s="14">
        <v>5004</v>
      </c>
      <c r="E28" s="6">
        <v>1889822</v>
      </c>
      <c r="F28" s="6">
        <v>1432273</v>
      </c>
      <c r="G28" s="6">
        <v>275041</v>
      </c>
      <c r="H28" s="6">
        <v>2545683</v>
      </c>
    </row>
    <row r="29" spans="1:8" ht="15.75" x14ac:dyDescent="0.25">
      <c r="A29" s="13" t="s">
        <v>20</v>
      </c>
      <c r="B29" s="13"/>
      <c r="C29" s="14"/>
      <c r="E29" s="6"/>
      <c r="F29" s="6"/>
      <c r="G29" s="6"/>
      <c r="H29" s="6"/>
    </row>
    <row r="30" spans="1:8" ht="15.75" x14ac:dyDescent="0.25">
      <c r="A30" s="13" t="s">
        <v>25</v>
      </c>
      <c r="B30" s="13"/>
      <c r="C30" s="14"/>
      <c r="E30" s="6"/>
      <c r="F30" s="6"/>
      <c r="G30" s="6"/>
      <c r="H30" s="6"/>
    </row>
    <row r="31" spans="1:8" ht="15.75" x14ac:dyDescent="0.25">
      <c r="A31" s="13" t="s">
        <v>26</v>
      </c>
      <c r="B31" s="13"/>
      <c r="C31" s="14">
        <v>73</v>
      </c>
      <c r="D31" s="6">
        <v>226326</v>
      </c>
      <c r="E31" s="6">
        <v>933349921</v>
      </c>
      <c r="F31" s="6">
        <v>661717136</v>
      </c>
      <c r="G31" s="6">
        <v>150582860</v>
      </c>
      <c r="H31" s="6">
        <v>1222738897</v>
      </c>
    </row>
    <row r="32" spans="1:8" ht="15.75" x14ac:dyDescent="0.25">
      <c r="A32" s="15" t="s">
        <v>27</v>
      </c>
      <c r="B32" s="15"/>
      <c r="C32" s="9">
        <f t="shared" ref="C32:H32" si="1">SUM(C26:C31)</f>
        <v>81</v>
      </c>
      <c r="D32" s="9">
        <f t="shared" si="1"/>
        <v>256864</v>
      </c>
      <c r="E32" s="9">
        <f t="shared" si="1"/>
        <v>963730803.38</v>
      </c>
      <c r="F32" s="6">
        <f t="shared" si="1"/>
        <v>692898868.69500005</v>
      </c>
      <c r="G32" s="6">
        <f t="shared" si="1"/>
        <v>154539523.5</v>
      </c>
      <c r="H32" s="6">
        <f t="shared" si="1"/>
        <v>1261686659.125</v>
      </c>
    </row>
    <row r="33" spans="1:8" ht="15.75" x14ac:dyDescent="0.25">
      <c r="A33" s="15" t="s">
        <v>29</v>
      </c>
      <c r="B33" s="15"/>
      <c r="C33" s="9">
        <f t="shared" ref="C33:H33" si="2">SUM(C24+C32)</f>
        <v>293</v>
      </c>
      <c r="D33" s="9">
        <f t="shared" si="2"/>
        <v>2527528</v>
      </c>
      <c r="E33" s="9">
        <f t="shared" si="2"/>
        <v>5746238045.0384455</v>
      </c>
      <c r="F33" s="9">
        <f t="shared" si="2"/>
        <v>4584859640.0241108</v>
      </c>
      <c r="G33" s="9">
        <f t="shared" si="2"/>
        <v>722574460.88874066</v>
      </c>
      <c r="H33" s="9">
        <f t="shared" si="2"/>
        <v>6997153349.2647028</v>
      </c>
    </row>
  </sheetData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peter.etienne</dc:creator>
  <cp:lastModifiedBy>peter.etienne</cp:lastModifiedBy>
  <cp:lastPrinted>2018-05-10T16:30:40Z</cp:lastPrinted>
  <dcterms:created xsi:type="dcterms:W3CDTF">2018-04-30T15:51:13Z</dcterms:created>
  <dcterms:modified xsi:type="dcterms:W3CDTF">2018-09-21T13:06:19Z</dcterms:modified>
</cp:coreProperties>
</file>